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808ced2bb8cfebab/MPL Dokumente/A_mpl Webseite/Vorlagen/"/>
    </mc:Choice>
  </mc:AlternateContent>
  <xr:revisionPtr revIDLastSave="0" documentId="11_E7B1C295B1384534D46AFB8DCE2CA5945B05301C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ample" sheetId="16" r:id="rId1"/>
    <sheet name="Raw data sheet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8" l="1"/>
  <c r="F51" i="18"/>
  <c r="F50" i="18"/>
  <c r="F49" i="18"/>
  <c r="F48" i="18"/>
  <c r="F47" i="18"/>
  <c r="F46" i="18"/>
  <c r="F45" i="18"/>
  <c r="F44" i="18"/>
  <c r="F43" i="18"/>
  <c r="F42" i="18"/>
  <c r="F41" i="18"/>
  <c r="G38" i="18" s="1"/>
  <c r="F40" i="18"/>
  <c r="F39" i="18"/>
  <c r="F38" i="18"/>
  <c r="H38" i="18" s="1"/>
  <c r="G20" i="18"/>
  <c r="H32" i="18" s="1"/>
  <c r="I32" i="18" s="1"/>
  <c r="F20" i="18"/>
  <c r="H33" i="18" s="1"/>
  <c r="I33" i="18" s="1"/>
  <c r="H13" i="18"/>
  <c r="I13" i="18" s="1"/>
  <c r="H12" i="18"/>
  <c r="H11" i="18"/>
  <c r="I11" i="18" s="1"/>
  <c r="F11" i="18"/>
  <c r="H10" i="18"/>
  <c r="H9" i="18"/>
  <c r="H8" i="18"/>
  <c r="F8" i="18"/>
  <c r="H7" i="18"/>
  <c r="H6" i="18"/>
  <c r="I6" i="18" s="1"/>
  <c r="H5" i="18"/>
  <c r="F5" i="18"/>
  <c r="F45" i="16"/>
  <c r="F46" i="16"/>
  <c r="F44" i="16"/>
  <c r="H13" i="16"/>
  <c r="H5" i="16"/>
  <c r="H6" i="16"/>
  <c r="H7" i="16"/>
  <c r="H8" i="16"/>
  <c r="H9" i="16"/>
  <c r="H10" i="16"/>
  <c r="H11" i="16"/>
  <c r="H12" i="16"/>
  <c r="I9" i="18" l="1"/>
  <c r="I5" i="18"/>
  <c r="I7" i="18"/>
  <c r="I10" i="18"/>
  <c r="I12" i="18"/>
  <c r="I38" i="18"/>
  <c r="H20" i="18"/>
  <c r="I20" i="18" s="1"/>
  <c r="H22" i="18"/>
  <c r="I22" i="18" s="1"/>
  <c r="H24" i="18"/>
  <c r="I24" i="18" s="1"/>
  <c r="H26" i="18"/>
  <c r="I26" i="18" s="1"/>
  <c r="H28" i="18"/>
  <c r="I28" i="18" s="1"/>
  <c r="H30" i="18"/>
  <c r="I30" i="18" s="1"/>
  <c r="H34" i="18"/>
  <c r="I34" i="18" s="1"/>
  <c r="I8" i="18"/>
  <c r="H21" i="18"/>
  <c r="I21" i="18" s="1"/>
  <c r="H23" i="18"/>
  <c r="I23" i="18" s="1"/>
  <c r="H25" i="18"/>
  <c r="I25" i="18" s="1"/>
  <c r="H27" i="18"/>
  <c r="I27" i="18" s="1"/>
  <c r="H29" i="18"/>
  <c r="I29" i="18" s="1"/>
  <c r="H31" i="18"/>
  <c r="I31" i="18" s="1"/>
  <c r="F38" i="16"/>
  <c r="F51" i="16"/>
  <c r="F52" i="16"/>
  <c r="F50" i="16"/>
  <c r="F48" i="16"/>
  <c r="F49" i="16"/>
  <c r="F47" i="16"/>
  <c r="F42" i="16"/>
  <c r="F43" i="16"/>
  <c r="F41" i="16"/>
  <c r="F39" i="16"/>
  <c r="F40" i="16"/>
  <c r="G20" i="16"/>
  <c r="F20" i="16"/>
  <c r="H23" i="16" s="1"/>
  <c r="I23" i="16" s="1"/>
  <c r="F11" i="16"/>
  <c r="F8" i="16"/>
  <c r="I10" i="16" s="1"/>
  <c r="F5" i="16"/>
  <c r="I7" i="16" s="1"/>
  <c r="I8" i="16" l="1"/>
  <c r="H29" i="16"/>
  <c r="I29" i="16" s="1"/>
  <c r="I9" i="16"/>
  <c r="H28" i="16"/>
  <c r="I28" i="16" s="1"/>
  <c r="H20" i="16"/>
  <c r="I20" i="16" s="1"/>
  <c r="H27" i="16"/>
  <c r="I27" i="16" s="1"/>
  <c r="H22" i="16"/>
  <c r="I22" i="16" s="1"/>
  <c r="H21" i="16"/>
  <c r="I21" i="16" s="1"/>
  <c r="H30" i="16"/>
  <c r="I30" i="16" s="1"/>
  <c r="I12" i="16"/>
  <c r="I13" i="16"/>
  <c r="I5" i="16"/>
  <c r="I11" i="16"/>
  <c r="H33" i="16"/>
  <c r="I33" i="16" s="1"/>
  <c r="H25" i="16"/>
  <c r="I25" i="16" s="1"/>
  <c r="H34" i="16"/>
  <c r="I34" i="16" s="1"/>
  <c r="H26" i="16"/>
  <c r="I26" i="16" s="1"/>
  <c r="I6" i="16"/>
  <c r="H32" i="16"/>
  <c r="I32" i="16" s="1"/>
  <c r="H24" i="16"/>
  <c r="I24" i="16" s="1"/>
  <c r="H31" i="16"/>
  <c r="I31" i="16" s="1"/>
  <c r="G38" i="16"/>
  <c r="H38" i="16"/>
  <c r="I38" i="16" s="1"/>
</calcChain>
</file>

<file path=xl/sharedStrings.xml><?xml version="1.0" encoding="utf-8"?>
<sst xmlns="http://schemas.openxmlformats.org/spreadsheetml/2006/main" count="82" uniqueCount="31">
  <si>
    <t>passed</t>
  </si>
  <si>
    <t>Level [%]</t>
  </si>
  <si>
    <t>AC</t>
  </si>
  <si>
    <t>Evaluation</t>
  </si>
  <si>
    <t>Regression equation: 
y-intercept</t>
  </si>
  <si>
    <t>Regression equation: slope</t>
  </si>
  <si>
    <t>Response [xxx]</t>
  </si>
  <si>
    <t>Enter your values + requirements into the fields marked in red.</t>
  </si>
  <si>
    <t>Recovery [%]</t>
  </si>
  <si>
    <t>Theor. conc. [xxx]</t>
  </si>
  <si>
    <t>x % ≤ Recovery 
≤ y %</t>
  </si>
  <si>
    <t>Mean [xxx]</t>
  </si>
  <si>
    <t>SD [xxx]</t>
  </si>
  <si>
    <t>RSD [%]</t>
  </si>
  <si>
    <t>RSD 
≤ x %</t>
  </si>
  <si>
    <t>Normalized response [xxx]</t>
  </si>
  <si>
    <t>Back-calculated conc. [xxx]</t>
  </si>
  <si>
    <t>Measured response [xxx]</t>
  </si>
  <si>
    <t>Theor. conc. of the sample [xxx]</t>
  </si>
  <si>
    <t xml:space="preserve">Theor. Total conc. [xxx] </t>
  </si>
  <si>
    <t>x% ≤ Recovery ≤ y%</t>
  </si>
  <si>
    <r>
      <t xml:space="preserve">This table is for demonstration of the calculations only, it is </t>
    </r>
    <r>
      <rPr>
        <b/>
        <sz val="11"/>
        <color theme="1"/>
        <rFont val="Calibri"/>
        <family val="2"/>
        <scheme val="minor"/>
      </rPr>
      <t>NOT a validated</t>
    </r>
    <r>
      <rPr>
        <sz val="11"/>
        <color theme="1"/>
        <rFont val="Calibri"/>
        <family val="2"/>
        <scheme val="minor"/>
      </rPr>
      <t xml:space="preserve"> Excel file!!!</t>
    </r>
  </si>
  <si>
    <t>Use linearity data and calculate recovery</t>
  </si>
  <si>
    <t>Spiking experiment</t>
  </si>
  <si>
    <t>Use linearity data, normalize and calculate RSD</t>
  </si>
  <si>
    <r>
      <t xml:space="preserve">Level [%] </t>
    </r>
    <r>
      <rPr>
        <b/>
        <sz val="11"/>
        <color rgb="FFFF0000"/>
        <rFont val="Calibri"/>
        <family val="2"/>
      </rPr>
      <t>*</t>
    </r>
  </si>
  <si>
    <r>
      <t>Theor. conc. of added spike [xxx]</t>
    </r>
    <r>
      <rPr>
        <b/>
        <sz val="11"/>
        <color rgb="FFFF0000"/>
        <rFont val="Calibri"/>
        <family val="2"/>
      </rPr>
      <t xml:space="preserve"> *</t>
    </r>
    <r>
      <rPr>
        <b/>
        <sz val="11"/>
        <color rgb="FF000000"/>
        <rFont val="Calibri"/>
        <family val="2"/>
      </rPr>
      <t xml:space="preserve"> </t>
    </r>
  </si>
  <si>
    <r>
      <t xml:space="preserve">Calculated conc. [xxx] </t>
    </r>
    <r>
      <rPr>
        <b/>
        <sz val="11"/>
        <color rgb="FFFF0000"/>
        <rFont val="Calibri"/>
        <family val="2"/>
      </rPr>
      <t>#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</si>
  <si>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Add a spike that the sum of spike and sample are spanning 3 conc. of your range (75 to 125% is just an example)</t>
    </r>
  </si>
  <si>
    <r>
      <rPr>
        <sz val="11"/>
        <color rgb="FFFF0000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 xml:space="preserve"> For calculation, apply the regression function determined by your linearty experiments, y-intercept:</t>
    </r>
  </si>
  <si>
    <t>slope: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</si>
</sst>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" fontId="3" fillId="0" borderId="6" xfId="0" applyNumberFormat="1" applyFont="1" applyBorder="1" applyAlignment="1" applyProtection="1">
      <alignment horizontal="center" vertical="center" wrapText="1"/>
    </xf>
    <xf numFmtId="1" fontId="3" fillId="0" borderId="9" xfId="0" applyNumberFormat="1" applyFont="1" applyBorder="1" applyAlignment="1" applyProtection="1">
      <alignment horizontal="center" vertical="center" wrapText="1"/>
    </xf>
    <xf numFmtId="1" fontId="3" fillId="0" borderId="7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1" fontId="0" fillId="0" borderId="0" xfId="0" applyNumberFormat="1" applyProtection="1"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0" fillId="3" borderId="0" xfId="0" quotePrefix="1" applyNumberFormat="1" applyFill="1" applyProtection="1">
      <protection locked="0"/>
    </xf>
    <xf numFmtId="0" fontId="0" fillId="3" borderId="0" xfId="0" applyFill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1" fontId="4" fillId="7" borderId="1" xfId="0" applyNumberFormat="1" applyFont="1" applyFill="1" applyBorder="1" applyAlignment="1" applyProtection="1">
      <alignment horizontal="center" vertical="center" wrapText="1"/>
    </xf>
    <xf numFmtId="1" fontId="4" fillId="7" borderId="2" xfId="0" applyNumberFormat="1" applyFont="1" applyFill="1" applyBorder="1" applyAlignment="1" applyProtection="1">
      <alignment horizontal="center" vertical="center" wrapText="1"/>
    </xf>
    <xf numFmtId="1" fontId="4" fillId="7" borderId="3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1" fontId="3" fillId="0" borderId="12" xfId="0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1" fontId="0" fillId="3" borderId="4" xfId="0" applyNumberFormat="1" applyFill="1" applyBorder="1" applyAlignment="1" applyProtection="1">
      <alignment horizontal="center"/>
    </xf>
    <xf numFmtId="1" fontId="0" fillId="3" borderId="5" xfId="0" applyNumberFormat="1" applyFill="1" applyBorder="1" applyAlignment="1" applyProtection="1">
      <alignment horizontal="center"/>
    </xf>
    <xf numFmtId="1" fontId="0" fillId="3" borderId="8" xfId="0" applyNumberFormat="1" applyFill="1" applyBorder="1" applyAlignment="1" applyProtection="1">
      <alignment horizontal="center"/>
    </xf>
    <xf numFmtId="0" fontId="0" fillId="3" borderId="0" xfId="0" quotePrefix="1" applyNumberFormat="1" applyFill="1" applyProtection="1"/>
    <xf numFmtId="0" fontId="0" fillId="3" borderId="0" xfId="0" applyFill="1" applyProtection="1"/>
    <xf numFmtId="0" fontId="0" fillId="6" borderId="0" xfId="0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" fontId="3" fillId="0" borderId="6" xfId="0" applyNumberFormat="1" applyFont="1" applyBorder="1" applyAlignment="1" applyProtection="1">
      <alignment horizontal="center" vertical="center" wrapText="1"/>
    </xf>
    <xf numFmtId="1" fontId="3" fillId="0" borderId="9" xfId="0" applyNumberFormat="1" applyFont="1" applyBorder="1" applyAlignment="1" applyProtection="1">
      <alignment horizontal="center" vertical="center" wrapText="1"/>
    </xf>
    <xf numFmtId="1" fontId="3" fillId="0" borderId="7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 wrapText="1"/>
    </xf>
    <xf numFmtId="1" fontId="3" fillId="0" borderId="8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  <color rgb="FFFFCCCC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472585</xdr:colOff>
      <xdr:row>3</xdr:row>
      <xdr:rowOff>140701</xdr:rowOff>
    </xdr:from>
    <xdr:ext cx="6702328" cy="801480"/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9700523">
          <a:off x="2844310" y="693151"/>
          <a:ext cx="6702328" cy="8014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777384</xdr:colOff>
      <xdr:row>42</xdr:row>
      <xdr:rowOff>112126</xdr:rowOff>
    </xdr:from>
    <xdr:ext cx="6702328" cy="801480"/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9700523">
          <a:off x="3149109" y="8579851"/>
          <a:ext cx="6702328" cy="8014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758334</xdr:colOff>
      <xdr:row>24</xdr:row>
      <xdr:rowOff>102601</xdr:rowOff>
    </xdr:from>
    <xdr:ext cx="6702328" cy="801480"/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9700523">
          <a:off x="3130059" y="5065126"/>
          <a:ext cx="6702328" cy="8014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472585</xdr:colOff>
      <xdr:row>3</xdr:row>
      <xdr:rowOff>140701</xdr:rowOff>
    </xdr:from>
    <xdr:ext cx="6702328" cy="801480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700523">
          <a:off x="2850025" y="696961"/>
          <a:ext cx="6702328" cy="8014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777384</xdr:colOff>
      <xdr:row>42</xdr:row>
      <xdr:rowOff>112126</xdr:rowOff>
    </xdr:from>
    <xdr:ext cx="6702328" cy="801480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9700523">
          <a:off x="3154824" y="8638906"/>
          <a:ext cx="6702328" cy="8014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  <xdr:oneCellAnchor>
    <xdr:from>
      <xdr:col>3</xdr:col>
      <xdr:colOff>758334</xdr:colOff>
      <xdr:row>24</xdr:row>
      <xdr:rowOff>102601</xdr:rowOff>
    </xdr:from>
    <xdr:ext cx="6702328" cy="801480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9700523">
          <a:off x="3135774" y="5101321"/>
          <a:ext cx="6702328" cy="8014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9525">
                <a:solidFill>
                  <a:srgbClr val="FF0000"/>
                </a:solidFill>
                <a:prstDash val="solid"/>
              </a:ln>
              <a:solidFill>
                <a:schemeClr val="tx1">
                  <a:alpha val="9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  <a:alpha val="0"/>
                  </a:schemeClr>
                </a:outerShdw>
                <a:reflection stA="0" endPos="65000" dist="50800" dir="5400000" sy="-100000" algn="bl" rotWithShape="0"/>
              </a:effectLst>
            </a:rPr>
            <a:t>Lösungsfabrik</a:t>
          </a:r>
          <a:r>
            <a:rPr lang="de-DE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zoomScale="80" zoomScaleNormal="80" workbookViewId="0">
      <selection activeCell="E45" sqref="E45"/>
    </sheetView>
  </sheetViews>
  <sheetFormatPr baseColWidth="10" defaultColWidth="11.5703125" defaultRowHeight="15" x14ac:dyDescent="0.25"/>
  <cols>
    <col min="1" max="3" width="11.5703125" style="1"/>
    <col min="4" max="4" width="15.42578125" style="1" customWidth="1"/>
    <col min="5" max="5" width="18.140625" style="1" customWidth="1"/>
    <col min="6" max="6" width="15.42578125" style="1" customWidth="1"/>
    <col min="7" max="7" width="11.5703125" style="1"/>
    <col min="8" max="8" width="16" style="1" customWidth="1"/>
    <col min="9" max="16384" width="11.5703125" style="1"/>
  </cols>
  <sheetData>
    <row r="1" spans="1:12" x14ac:dyDescent="0.25">
      <c r="A1" s="2"/>
      <c r="B1" s="2"/>
      <c r="C1" s="2" t="s">
        <v>7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 t="s">
        <v>21</v>
      </c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5.75" thickBot="1" x14ac:dyDescent="0.3">
      <c r="A4" s="87" t="s">
        <v>23</v>
      </c>
      <c r="B4" s="2"/>
      <c r="C4" s="43" t="s">
        <v>25</v>
      </c>
      <c r="D4" s="44" t="s">
        <v>18</v>
      </c>
      <c r="E4" s="44" t="s">
        <v>26</v>
      </c>
      <c r="F4" s="44" t="s">
        <v>19</v>
      </c>
      <c r="G4" s="44" t="s">
        <v>6</v>
      </c>
      <c r="H4" s="45" t="s">
        <v>27</v>
      </c>
      <c r="I4" s="45" t="s">
        <v>8</v>
      </c>
      <c r="J4" s="44" t="s">
        <v>2</v>
      </c>
      <c r="K4" s="44" t="s">
        <v>3</v>
      </c>
      <c r="L4" s="2"/>
    </row>
    <row r="5" spans="1:12" x14ac:dyDescent="0.25">
      <c r="A5" s="87"/>
      <c r="B5" s="2"/>
      <c r="C5" s="59">
        <v>75</v>
      </c>
      <c r="D5" s="81">
        <v>750</v>
      </c>
      <c r="E5" s="81">
        <v>375</v>
      </c>
      <c r="F5" s="84">
        <f>D5+E5</f>
        <v>1125</v>
      </c>
      <c r="G5" s="53">
        <v>8850596.4375</v>
      </c>
      <c r="H5" s="46">
        <f>(G5-$I$16)/$K$16</f>
        <v>1102.0672587016259</v>
      </c>
      <c r="I5" s="18">
        <f>H5*100/$F$5</f>
        <v>97.961534106811186</v>
      </c>
      <c r="J5" s="71" t="s">
        <v>20</v>
      </c>
      <c r="K5" s="71" t="s">
        <v>0</v>
      </c>
      <c r="L5" s="2"/>
    </row>
    <row r="6" spans="1:12" x14ac:dyDescent="0.25">
      <c r="A6" s="87"/>
      <c r="B6" s="2"/>
      <c r="C6" s="60"/>
      <c r="D6" s="82"/>
      <c r="E6" s="82"/>
      <c r="F6" s="85"/>
      <c r="G6" s="54">
        <v>8948405.8125</v>
      </c>
      <c r="H6" s="47">
        <f t="shared" ref="H6:H12" si="0">(G6-$I$16)/$K$16</f>
        <v>1113.2659505953743</v>
      </c>
      <c r="I6" s="19">
        <f t="shared" ref="I6:I7" si="1">H6*100/$F$5</f>
        <v>98.956973386255498</v>
      </c>
      <c r="J6" s="72"/>
      <c r="K6" s="72"/>
      <c r="L6" s="2"/>
    </row>
    <row r="7" spans="1:12" ht="15.75" thickBot="1" x14ac:dyDescent="0.3">
      <c r="A7" s="87"/>
      <c r="B7" s="2"/>
      <c r="C7" s="61"/>
      <c r="D7" s="83"/>
      <c r="E7" s="83"/>
      <c r="F7" s="86"/>
      <c r="G7" s="55">
        <v>9407446.125</v>
      </c>
      <c r="H7" s="48">
        <f t="shared" si="0"/>
        <v>1165.8238063888252</v>
      </c>
      <c r="I7" s="20">
        <f t="shared" si="1"/>
        <v>103.6287827901178</v>
      </c>
      <c r="J7" s="72"/>
      <c r="K7" s="72"/>
      <c r="L7" s="2"/>
    </row>
    <row r="8" spans="1:12" x14ac:dyDescent="0.25">
      <c r="A8" s="87"/>
      <c r="B8" s="2"/>
      <c r="C8" s="59">
        <v>100</v>
      </c>
      <c r="D8" s="81">
        <v>750</v>
      </c>
      <c r="E8" s="81">
        <v>750</v>
      </c>
      <c r="F8" s="84">
        <f>D8+E8</f>
        <v>1500</v>
      </c>
      <c r="G8" s="53">
        <v>12492218.0625</v>
      </c>
      <c r="H8" s="46">
        <f t="shared" si="0"/>
        <v>1519.0150060109916</v>
      </c>
      <c r="I8" s="18">
        <f>H8*100/$F$8</f>
        <v>101.26766706739944</v>
      </c>
      <c r="J8" s="72"/>
      <c r="K8" s="72"/>
      <c r="L8" s="2"/>
    </row>
    <row r="9" spans="1:12" x14ac:dyDescent="0.25">
      <c r="A9" s="87"/>
      <c r="B9" s="2"/>
      <c r="C9" s="60"/>
      <c r="D9" s="82"/>
      <c r="E9" s="82"/>
      <c r="F9" s="85"/>
      <c r="G9" s="54">
        <v>12280394.0625</v>
      </c>
      <c r="H9" s="47">
        <f t="shared" si="0"/>
        <v>1494.762200881612</v>
      </c>
      <c r="I9" s="19">
        <f t="shared" ref="I9:I10" si="2">H9*100/$F$8</f>
        <v>99.650813392107466</v>
      </c>
      <c r="J9" s="72"/>
      <c r="K9" s="72"/>
      <c r="L9" s="2"/>
    </row>
    <row r="10" spans="1:12" ht="15.75" thickBot="1" x14ac:dyDescent="0.3">
      <c r="A10" s="87"/>
      <c r="B10" s="2"/>
      <c r="C10" s="61"/>
      <c r="D10" s="83"/>
      <c r="E10" s="83"/>
      <c r="F10" s="86"/>
      <c r="G10" s="55">
        <v>12581813.0625</v>
      </c>
      <c r="H10" s="48">
        <f t="shared" si="0"/>
        <v>1529.2731924089765</v>
      </c>
      <c r="I10" s="20">
        <f t="shared" si="2"/>
        <v>101.95154616059843</v>
      </c>
      <c r="J10" s="72"/>
      <c r="K10" s="72"/>
      <c r="L10" s="2"/>
    </row>
    <row r="11" spans="1:12" x14ac:dyDescent="0.25">
      <c r="A11" s="87"/>
      <c r="B11" s="2"/>
      <c r="C11" s="59">
        <v>125</v>
      </c>
      <c r="D11" s="81">
        <v>750</v>
      </c>
      <c r="E11" s="81">
        <v>1125</v>
      </c>
      <c r="F11" s="84">
        <f>D11+E11</f>
        <v>1875</v>
      </c>
      <c r="G11" s="53">
        <v>16930888.9375</v>
      </c>
      <c r="H11" s="46">
        <f t="shared" si="0"/>
        <v>2027.2209683421113</v>
      </c>
      <c r="I11" s="18">
        <f>H11*100/$F$11</f>
        <v>108.1184516449126</v>
      </c>
      <c r="J11" s="72"/>
      <c r="K11" s="72"/>
      <c r="L11" s="2"/>
    </row>
    <row r="12" spans="1:12" x14ac:dyDescent="0.25">
      <c r="A12" s="87"/>
      <c r="B12" s="2"/>
      <c r="C12" s="60"/>
      <c r="D12" s="82"/>
      <c r="E12" s="82"/>
      <c r="F12" s="85"/>
      <c r="G12" s="54">
        <v>17570571.229166701</v>
      </c>
      <c r="H12" s="47">
        <f t="shared" si="0"/>
        <v>2100.4614413976074</v>
      </c>
      <c r="I12" s="19">
        <f t="shared" ref="I12" si="3">H12*100/$F$11</f>
        <v>112.02461020787239</v>
      </c>
      <c r="J12" s="72"/>
      <c r="K12" s="72"/>
      <c r="L12" s="2"/>
    </row>
    <row r="13" spans="1:12" ht="15.75" thickBot="1" x14ac:dyDescent="0.3">
      <c r="A13" s="87"/>
      <c r="B13" s="2"/>
      <c r="C13" s="61"/>
      <c r="D13" s="83"/>
      <c r="E13" s="83"/>
      <c r="F13" s="86"/>
      <c r="G13" s="55">
        <v>17157199.354166701</v>
      </c>
      <c r="H13" s="48">
        <f>(G13-$I$16)/$K$16</f>
        <v>2053.1323968590223</v>
      </c>
      <c r="I13" s="20">
        <f>H13*100/$F$11</f>
        <v>109.50039449914786</v>
      </c>
      <c r="J13" s="73"/>
      <c r="K13" s="73"/>
      <c r="L13" s="2"/>
    </row>
    <row r="14" spans="1:12" x14ac:dyDescent="0.25">
      <c r="A14" s="8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87"/>
      <c r="B15" s="2"/>
      <c r="C15" s="2" t="s">
        <v>28</v>
      </c>
      <c r="D15" s="2"/>
      <c r="E15" s="2"/>
      <c r="F15" s="2"/>
      <c r="G15" s="49"/>
      <c r="H15" s="2"/>
      <c r="I15" s="2"/>
      <c r="J15" s="2"/>
      <c r="K15" s="2"/>
      <c r="L15" s="2"/>
    </row>
    <row r="16" spans="1:12" x14ac:dyDescent="0.25">
      <c r="A16" s="87"/>
      <c r="B16" s="2"/>
      <c r="C16" s="2" t="s">
        <v>29</v>
      </c>
      <c r="D16" s="2"/>
      <c r="E16" s="2"/>
      <c r="F16" s="2"/>
      <c r="G16" s="49"/>
      <c r="H16" s="2"/>
      <c r="I16" s="56">
        <v>-774859</v>
      </c>
      <c r="J16" s="2" t="s">
        <v>30</v>
      </c>
      <c r="K16" s="57">
        <v>8734</v>
      </c>
      <c r="L16" s="2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6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49"/>
      <c r="K18" s="2"/>
      <c r="L18" s="2"/>
    </row>
    <row r="19" spans="1:16" ht="45.75" thickBot="1" x14ac:dyDescent="0.3">
      <c r="A19" s="80" t="s">
        <v>22</v>
      </c>
      <c r="B19" s="2"/>
      <c r="C19" s="24" t="s">
        <v>1</v>
      </c>
      <c r="D19" s="24" t="s">
        <v>9</v>
      </c>
      <c r="E19" s="24" t="s">
        <v>17</v>
      </c>
      <c r="F19" s="24" t="s">
        <v>4</v>
      </c>
      <c r="G19" s="24" t="s">
        <v>5</v>
      </c>
      <c r="H19" s="24" t="s">
        <v>16</v>
      </c>
      <c r="I19" s="24" t="s">
        <v>8</v>
      </c>
      <c r="J19" s="24" t="s">
        <v>2</v>
      </c>
      <c r="K19" s="24" t="s">
        <v>3</v>
      </c>
      <c r="L19" s="2"/>
    </row>
    <row r="20" spans="1:16" x14ac:dyDescent="0.25">
      <c r="A20" s="80"/>
      <c r="B20" s="2"/>
      <c r="C20" s="59">
        <v>80</v>
      </c>
      <c r="D20" s="15">
        <v>1200</v>
      </c>
      <c r="E20" s="15">
        <v>10489898</v>
      </c>
      <c r="F20" s="77">
        <f>INTERCEPT(E20:E34,D20:D34)</f>
        <v>91590.333333330229</v>
      </c>
      <c r="G20" s="74">
        <f>SLOPE(E20:E34,D20:D34)</f>
        <v>8784.1520000000019</v>
      </c>
      <c r="H20" s="21">
        <f>(E20-$F$20)/$G$20</f>
        <v>1183.7577112357194</v>
      </c>
      <c r="I20" s="50">
        <f>H20*100/D20</f>
        <v>98.64647593630994</v>
      </c>
      <c r="J20" s="71" t="s">
        <v>10</v>
      </c>
      <c r="K20" s="71" t="s">
        <v>0</v>
      </c>
      <c r="L20" s="2"/>
      <c r="O20" s="34"/>
    </row>
    <row r="21" spans="1:16" x14ac:dyDescent="0.25">
      <c r="A21" s="80"/>
      <c r="B21" s="2"/>
      <c r="C21" s="60"/>
      <c r="D21" s="16">
        <v>1200</v>
      </c>
      <c r="E21" s="6">
        <v>10594228</v>
      </c>
      <c r="F21" s="78"/>
      <c r="G21" s="75"/>
      <c r="H21" s="22">
        <f t="shared" ref="H21:H34" si="4">(E21-$F$20)/$G$20</f>
        <v>1195.6347825796579</v>
      </c>
      <c r="I21" s="51">
        <f t="shared" ref="I21:I34" si="5">H21*100/D21</f>
        <v>99.636231881638153</v>
      </c>
      <c r="J21" s="72"/>
      <c r="K21" s="72"/>
      <c r="L21" s="2"/>
      <c r="O21" s="34"/>
    </row>
    <row r="22" spans="1:16" ht="15.75" thickBot="1" x14ac:dyDescent="0.3">
      <c r="A22" s="80"/>
      <c r="B22" s="2"/>
      <c r="C22" s="61"/>
      <c r="D22" s="17">
        <v>1200</v>
      </c>
      <c r="E22" s="8">
        <v>11083871</v>
      </c>
      <c r="F22" s="78"/>
      <c r="G22" s="75"/>
      <c r="H22" s="23">
        <f t="shared" si="4"/>
        <v>1251.3764181979852</v>
      </c>
      <c r="I22" s="52">
        <f t="shared" si="5"/>
        <v>104.28136818316543</v>
      </c>
      <c r="J22" s="72"/>
      <c r="K22" s="72"/>
      <c r="L22" s="2"/>
      <c r="O22" s="34"/>
    </row>
    <row r="23" spans="1:16" x14ac:dyDescent="0.25">
      <c r="A23" s="80"/>
      <c r="B23" s="2"/>
      <c r="C23" s="59">
        <v>90</v>
      </c>
      <c r="D23" s="3">
        <v>1350</v>
      </c>
      <c r="E23" s="4">
        <v>11513839</v>
      </c>
      <c r="F23" s="78"/>
      <c r="G23" s="75"/>
      <c r="H23" s="21">
        <f t="shared" si="4"/>
        <v>1300.3245693684112</v>
      </c>
      <c r="I23" s="50">
        <f t="shared" si="5"/>
        <v>96.320338471734161</v>
      </c>
      <c r="J23" s="72"/>
      <c r="K23" s="72"/>
      <c r="L23" s="2"/>
      <c r="O23" s="34"/>
    </row>
    <row r="24" spans="1:16" x14ac:dyDescent="0.25">
      <c r="A24" s="80"/>
      <c r="B24" s="2"/>
      <c r="C24" s="60"/>
      <c r="D24" s="5">
        <v>1350</v>
      </c>
      <c r="E24" s="6">
        <v>11937356</v>
      </c>
      <c r="F24" s="78"/>
      <c r="G24" s="75"/>
      <c r="H24" s="22">
        <f t="shared" si="4"/>
        <v>1348.538329786036</v>
      </c>
      <c r="I24" s="51">
        <f t="shared" si="5"/>
        <v>99.891728132298965</v>
      </c>
      <c r="J24" s="72"/>
      <c r="K24" s="72"/>
      <c r="L24" s="2"/>
      <c r="O24" s="34"/>
    </row>
    <row r="25" spans="1:16" ht="15.75" thickBot="1" x14ac:dyDescent="0.3">
      <c r="A25" s="80"/>
      <c r="B25" s="2"/>
      <c r="C25" s="61"/>
      <c r="D25" s="7">
        <v>1350</v>
      </c>
      <c r="E25" s="8">
        <v>12037028</v>
      </c>
      <c r="F25" s="78"/>
      <c r="G25" s="75"/>
      <c r="H25" s="23">
        <f t="shared" si="4"/>
        <v>1359.8851279744097</v>
      </c>
      <c r="I25" s="52">
        <f t="shared" si="5"/>
        <v>100.73223170180812</v>
      </c>
      <c r="J25" s="72"/>
      <c r="K25" s="72"/>
      <c r="L25" s="2"/>
      <c r="O25" s="34"/>
    </row>
    <row r="26" spans="1:16" x14ac:dyDescent="0.25">
      <c r="A26" s="80"/>
      <c r="B26" s="2"/>
      <c r="C26" s="59">
        <v>100</v>
      </c>
      <c r="D26" s="3">
        <v>1500</v>
      </c>
      <c r="E26" s="4">
        <v>13275901</v>
      </c>
      <c r="F26" s="78"/>
      <c r="G26" s="75"/>
      <c r="H26" s="21">
        <f t="shared" si="4"/>
        <v>1500.9201419404703</v>
      </c>
      <c r="I26" s="50">
        <f t="shared" si="5"/>
        <v>100.06134279603134</v>
      </c>
      <c r="J26" s="72"/>
      <c r="K26" s="72"/>
      <c r="L26" s="2"/>
      <c r="O26" s="34"/>
    </row>
    <row r="27" spans="1:16" x14ac:dyDescent="0.25">
      <c r="A27" s="80"/>
      <c r="B27" s="2"/>
      <c r="C27" s="60"/>
      <c r="D27" s="5">
        <v>1500</v>
      </c>
      <c r="E27" s="6">
        <v>13264077</v>
      </c>
      <c r="F27" s="78"/>
      <c r="G27" s="75"/>
      <c r="H27" s="22">
        <f t="shared" si="4"/>
        <v>1499.5740814442495</v>
      </c>
      <c r="I27" s="51">
        <f t="shared" si="5"/>
        <v>99.971605429616645</v>
      </c>
      <c r="J27" s="72"/>
      <c r="K27" s="72"/>
      <c r="L27" s="2"/>
      <c r="O27" s="34"/>
    </row>
    <row r="28" spans="1:16" ht="15.75" thickBot="1" x14ac:dyDescent="0.3">
      <c r="A28" s="80"/>
      <c r="B28" s="2"/>
      <c r="C28" s="61"/>
      <c r="D28" s="7">
        <v>1500</v>
      </c>
      <c r="E28" s="8">
        <v>13285496</v>
      </c>
      <c r="F28" s="78"/>
      <c r="G28" s="75"/>
      <c r="H28" s="23">
        <f t="shared" si="4"/>
        <v>1502.0124499970705</v>
      </c>
      <c r="I28" s="52">
        <f t="shared" si="5"/>
        <v>100.13416333313802</v>
      </c>
      <c r="J28" s="72"/>
      <c r="K28" s="72"/>
      <c r="L28" s="2"/>
      <c r="O28" s="34"/>
    </row>
    <row r="29" spans="1:16" x14ac:dyDescent="0.25">
      <c r="A29" s="80"/>
      <c r="B29" s="2"/>
      <c r="C29" s="59">
        <v>110</v>
      </c>
      <c r="D29" s="3">
        <v>1650</v>
      </c>
      <c r="E29" s="4">
        <v>14567078</v>
      </c>
      <c r="F29" s="78"/>
      <c r="G29" s="75"/>
      <c r="H29" s="21">
        <f t="shared" si="4"/>
        <v>1647.9095155305449</v>
      </c>
      <c r="I29" s="50">
        <f t="shared" si="5"/>
        <v>99.873303971548182</v>
      </c>
      <c r="J29" s="72"/>
      <c r="K29" s="72"/>
      <c r="L29" s="2"/>
    </row>
    <row r="30" spans="1:16" x14ac:dyDescent="0.25">
      <c r="A30" s="80"/>
      <c r="B30" s="2"/>
      <c r="C30" s="60"/>
      <c r="D30" s="5">
        <v>1650</v>
      </c>
      <c r="E30" s="6">
        <v>14592609</v>
      </c>
      <c r="F30" s="78"/>
      <c r="G30" s="75"/>
      <c r="H30" s="22">
        <f t="shared" si="4"/>
        <v>1650.8159998445685</v>
      </c>
      <c r="I30" s="51">
        <f t="shared" si="5"/>
        <v>100.04945453603445</v>
      </c>
      <c r="J30" s="72"/>
      <c r="K30" s="72"/>
      <c r="L30" s="2"/>
      <c r="P30" s="34"/>
    </row>
    <row r="31" spans="1:16" ht="15.75" thickBot="1" x14ac:dyDescent="0.3">
      <c r="A31" s="80"/>
      <c r="B31" s="2"/>
      <c r="C31" s="61"/>
      <c r="D31" s="7">
        <v>1650</v>
      </c>
      <c r="E31" s="8">
        <v>14558574</v>
      </c>
      <c r="F31" s="78"/>
      <c r="G31" s="75"/>
      <c r="H31" s="23">
        <f t="shared" si="4"/>
        <v>1646.9414084212872</v>
      </c>
      <c r="I31" s="52">
        <f t="shared" si="5"/>
        <v>99.814630813411341</v>
      </c>
      <c r="J31" s="72"/>
      <c r="K31" s="72"/>
      <c r="L31" s="2"/>
      <c r="P31" s="34"/>
    </row>
    <row r="32" spans="1:16" x14ac:dyDescent="0.25">
      <c r="A32" s="80"/>
      <c r="B32" s="2"/>
      <c r="C32" s="59">
        <v>120</v>
      </c>
      <c r="D32" s="3">
        <v>1800</v>
      </c>
      <c r="E32" s="4">
        <v>15949989</v>
      </c>
      <c r="F32" s="78"/>
      <c r="G32" s="75"/>
      <c r="H32" s="21">
        <f t="shared" si="4"/>
        <v>1805.3420144217298</v>
      </c>
      <c r="I32" s="50">
        <f t="shared" si="5"/>
        <v>100.29677857898498</v>
      </c>
      <c r="J32" s="72"/>
      <c r="K32" s="72"/>
      <c r="L32" s="2"/>
    </row>
    <row r="33" spans="1:12" x14ac:dyDescent="0.25">
      <c r="A33" s="80"/>
      <c r="B33" s="2"/>
      <c r="C33" s="60"/>
      <c r="D33" s="5">
        <v>1800</v>
      </c>
      <c r="E33" s="6">
        <v>15988084</v>
      </c>
      <c r="F33" s="78"/>
      <c r="G33" s="75"/>
      <c r="H33" s="22">
        <f t="shared" si="4"/>
        <v>1809.6788018543698</v>
      </c>
      <c r="I33" s="51">
        <f t="shared" si="5"/>
        <v>100.53771121413166</v>
      </c>
      <c r="J33" s="72"/>
      <c r="K33" s="72"/>
      <c r="L33" s="2"/>
    </row>
    <row r="34" spans="1:12" ht="15.75" thickBot="1" x14ac:dyDescent="0.3">
      <c r="A34" s="80"/>
      <c r="B34" s="2"/>
      <c r="C34" s="61"/>
      <c r="D34" s="7">
        <v>1800</v>
      </c>
      <c r="E34" s="8">
        <v>15879247</v>
      </c>
      <c r="F34" s="79"/>
      <c r="G34" s="76"/>
      <c r="H34" s="23">
        <f t="shared" si="4"/>
        <v>1797.2886474034906</v>
      </c>
      <c r="I34" s="52">
        <f t="shared" si="5"/>
        <v>99.849369300193928</v>
      </c>
      <c r="J34" s="73"/>
      <c r="K34" s="73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30.75" thickBot="1" x14ac:dyDescent="0.3">
      <c r="A37" s="58" t="s">
        <v>24</v>
      </c>
      <c r="B37" s="2"/>
      <c r="C37" s="24" t="s">
        <v>1</v>
      </c>
      <c r="D37" s="24" t="s">
        <v>9</v>
      </c>
      <c r="E37" s="24" t="s">
        <v>17</v>
      </c>
      <c r="F37" s="24" t="s">
        <v>15</v>
      </c>
      <c r="G37" s="24" t="s">
        <v>11</v>
      </c>
      <c r="H37" s="24" t="s">
        <v>12</v>
      </c>
      <c r="I37" s="24" t="s">
        <v>13</v>
      </c>
      <c r="J37" s="24" t="s">
        <v>2</v>
      </c>
      <c r="K37" s="24" t="s">
        <v>3</v>
      </c>
      <c r="L37" s="2"/>
    </row>
    <row r="38" spans="1:12" x14ac:dyDescent="0.25">
      <c r="A38" s="58"/>
      <c r="B38" s="2"/>
      <c r="C38" s="59">
        <v>80</v>
      </c>
      <c r="D38" s="15">
        <v>1200</v>
      </c>
      <c r="E38" s="3">
        <v>10489898</v>
      </c>
      <c r="F38" s="21">
        <f>100*E38/$C$38</f>
        <v>13112372.5</v>
      </c>
      <c r="G38" s="62">
        <f>AVERAGE(F38:F52)</f>
        <v>13270564.629461283</v>
      </c>
      <c r="H38" s="65">
        <f>STDEV(F38:F52)</f>
        <v>209242.31265498779</v>
      </c>
      <c r="I38" s="68">
        <f>H38*100/G38</f>
        <v>1.5767400897958777</v>
      </c>
      <c r="J38" s="71" t="s">
        <v>14</v>
      </c>
      <c r="K38" s="71" t="s">
        <v>0</v>
      </c>
      <c r="L38" s="2"/>
    </row>
    <row r="39" spans="1:12" x14ac:dyDescent="0.25">
      <c r="A39" s="58"/>
      <c r="B39" s="2"/>
      <c r="C39" s="60"/>
      <c r="D39" s="16">
        <v>1200</v>
      </c>
      <c r="E39" s="31">
        <v>10594228</v>
      </c>
      <c r="F39" s="22">
        <f t="shared" ref="F39:F40" si="6">100*E39/$C$38</f>
        <v>13242785</v>
      </c>
      <c r="G39" s="63"/>
      <c r="H39" s="66"/>
      <c r="I39" s="69"/>
      <c r="J39" s="72"/>
      <c r="K39" s="72"/>
      <c r="L39" s="2"/>
    </row>
    <row r="40" spans="1:12" ht="15.75" thickBot="1" x14ac:dyDescent="0.3">
      <c r="A40" s="58"/>
      <c r="B40" s="2"/>
      <c r="C40" s="61"/>
      <c r="D40" s="17">
        <v>1200</v>
      </c>
      <c r="E40" s="32">
        <v>11083871</v>
      </c>
      <c r="F40" s="23">
        <f t="shared" si="6"/>
        <v>13854838.75</v>
      </c>
      <c r="G40" s="63"/>
      <c r="H40" s="66"/>
      <c r="I40" s="69"/>
      <c r="J40" s="72"/>
      <c r="K40" s="72"/>
      <c r="L40" s="2"/>
    </row>
    <row r="41" spans="1:12" x14ac:dyDescent="0.25">
      <c r="A41" s="58"/>
      <c r="B41" s="2"/>
      <c r="C41" s="59">
        <v>90</v>
      </c>
      <c r="D41" s="3">
        <v>1350</v>
      </c>
      <c r="E41" s="33">
        <v>11513839</v>
      </c>
      <c r="F41" s="21">
        <f>100*E41/$C$41</f>
        <v>12793154.444444444</v>
      </c>
      <c r="G41" s="63"/>
      <c r="H41" s="66"/>
      <c r="I41" s="69"/>
      <c r="J41" s="72"/>
      <c r="K41" s="72"/>
      <c r="L41" s="2"/>
    </row>
    <row r="42" spans="1:12" x14ac:dyDescent="0.25">
      <c r="A42" s="58"/>
      <c r="B42" s="2"/>
      <c r="C42" s="60"/>
      <c r="D42" s="5">
        <v>1350</v>
      </c>
      <c r="E42" s="31">
        <v>11937356</v>
      </c>
      <c r="F42" s="22">
        <f t="shared" ref="F42:F43" si="7">100*E42/$C$41</f>
        <v>13263728.888888888</v>
      </c>
      <c r="G42" s="63"/>
      <c r="H42" s="66"/>
      <c r="I42" s="69"/>
      <c r="J42" s="72"/>
      <c r="K42" s="72"/>
      <c r="L42" s="2"/>
    </row>
    <row r="43" spans="1:12" ht="15.75" thickBot="1" x14ac:dyDescent="0.3">
      <c r="A43" s="58"/>
      <c r="B43" s="2"/>
      <c r="C43" s="61"/>
      <c r="D43" s="7">
        <v>1350</v>
      </c>
      <c r="E43" s="32">
        <v>12037028</v>
      </c>
      <c r="F43" s="23">
        <f t="shared" si="7"/>
        <v>13374475.555555556</v>
      </c>
      <c r="G43" s="63"/>
      <c r="H43" s="66"/>
      <c r="I43" s="69"/>
      <c r="J43" s="72"/>
      <c r="K43" s="72"/>
      <c r="L43" s="2"/>
    </row>
    <row r="44" spans="1:12" x14ac:dyDescent="0.25">
      <c r="A44" s="58"/>
      <c r="B44" s="2"/>
      <c r="C44" s="59">
        <v>100</v>
      </c>
      <c r="D44" s="3">
        <v>1500</v>
      </c>
      <c r="E44" s="33">
        <v>13275901</v>
      </c>
      <c r="F44" s="28">
        <f>E44</f>
        <v>13275901</v>
      </c>
      <c r="G44" s="63"/>
      <c r="H44" s="66"/>
      <c r="I44" s="69"/>
      <c r="J44" s="72"/>
      <c r="K44" s="72"/>
      <c r="L44" s="2"/>
    </row>
    <row r="45" spans="1:12" x14ac:dyDescent="0.25">
      <c r="A45" s="58"/>
      <c r="B45" s="2"/>
      <c r="C45" s="60"/>
      <c r="D45" s="5">
        <v>1500</v>
      </c>
      <c r="E45" s="31">
        <v>13264077</v>
      </c>
      <c r="F45" s="29">
        <f t="shared" ref="F45:F46" si="8">E45</f>
        <v>13264077</v>
      </c>
      <c r="G45" s="63"/>
      <c r="H45" s="66"/>
      <c r="I45" s="69"/>
      <c r="J45" s="72"/>
      <c r="K45" s="72"/>
      <c r="L45" s="2"/>
    </row>
    <row r="46" spans="1:12" ht="15.75" thickBot="1" x14ac:dyDescent="0.3">
      <c r="A46" s="58"/>
      <c r="B46" s="2"/>
      <c r="C46" s="61"/>
      <c r="D46" s="7">
        <v>1500</v>
      </c>
      <c r="E46" s="32">
        <v>13285496</v>
      </c>
      <c r="F46" s="30">
        <f t="shared" si="8"/>
        <v>13285496</v>
      </c>
      <c r="G46" s="63"/>
      <c r="H46" s="66"/>
      <c r="I46" s="69"/>
      <c r="J46" s="72"/>
      <c r="K46" s="72"/>
      <c r="L46" s="2"/>
    </row>
    <row r="47" spans="1:12" x14ac:dyDescent="0.25">
      <c r="A47" s="58"/>
      <c r="B47" s="2"/>
      <c r="C47" s="59">
        <v>110</v>
      </c>
      <c r="D47" s="3">
        <v>1650</v>
      </c>
      <c r="E47" s="33">
        <v>14567078</v>
      </c>
      <c r="F47" s="21">
        <f>100*E47/$C$47</f>
        <v>13242798.181818182</v>
      </c>
      <c r="G47" s="63"/>
      <c r="H47" s="66"/>
      <c r="I47" s="69"/>
      <c r="J47" s="72"/>
      <c r="K47" s="72"/>
      <c r="L47" s="2"/>
    </row>
    <row r="48" spans="1:12" x14ac:dyDescent="0.25">
      <c r="A48" s="58"/>
      <c r="B48" s="2"/>
      <c r="C48" s="60"/>
      <c r="D48" s="5">
        <v>1650</v>
      </c>
      <c r="E48" s="31">
        <v>14592609</v>
      </c>
      <c r="F48" s="22">
        <f t="shared" ref="F48:F49" si="9">100*E48/$C$47</f>
        <v>13266008.181818182</v>
      </c>
      <c r="G48" s="63"/>
      <c r="H48" s="66"/>
      <c r="I48" s="69"/>
      <c r="J48" s="72"/>
      <c r="K48" s="72"/>
      <c r="L48" s="2"/>
    </row>
    <row r="49" spans="1:12" ht="15.75" thickBot="1" x14ac:dyDescent="0.3">
      <c r="A49" s="58"/>
      <c r="B49" s="2"/>
      <c r="C49" s="61"/>
      <c r="D49" s="7">
        <v>1650</v>
      </c>
      <c r="E49" s="32">
        <v>14558574</v>
      </c>
      <c r="F49" s="23">
        <f t="shared" si="9"/>
        <v>13235067.272727273</v>
      </c>
      <c r="G49" s="63"/>
      <c r="H49" s="66"/>
      <c r="I49" s="69"/>
      <c r="J49" s="72"/>
      <c r="K49" s="72"/>
      <c r="L49" s="2"/>
    </row>
    <row r="50" spans="1:12" x14ac:dyDescent="0.25">
      <c r="A50" s="58"/>
      <c r="B50" s="2"/>
      <c r="C50" s="59">
        <v>120</v>
      </c>
      <c r="D50" s="3">
        <v>1800</v>
      </c>
      <c r="E50" s="33">
        <v>15949989</v>
      </c>
      <c r="F50" s="21">
        <f>100*E50/$C$50</f>
        <v>13291657.5</v>
      </c>
      <c r="G50" s="63"/>
      <c r="H50" s="66"/>
      <c r="I50" s="69"/>
      <c r="J50" s="72"/>
      <c r="K50" s="72"/>
      <c r="L50" s="2"/>
    </row>
    <row r="51" spans="1:12" x14ac:dyDescent="0.25">
      <c r="A51" s="58"/>
      <c r="B51" s="2"/>
      <c r="C51" s="60"/>
      <c r="D51" s="5">
        <v>1800</v>
      </c>
      <c r="E51" s="31">
        <v>15988084</v>
      </c>
      <c r="F51" s="22">
        <f t="shared" ref="F51:F52" si="10">100*E51/$C$50</f>
        <v>13323403.333333334</v>
      </c>
      <c r="G51" s="63"/>
      <c r="H51" s="66"/>
      <c r="I51" s="69"/>
      <c r="J51" s="72"/>
      <c r="K51" s="72"/>
      <c r="L51" s="2"/>
    </row>
    <row r="52" spans="1:12" ht="15.75" thickBot="1" x14ac:dyDescent="0.3">
      <c r="A52" s="58"/>
      <c r="B52" s="2"/>
      <c r="C52" s="61"/>
      <c r="D52" s="7">
        <v>1800</v>
      </c>
      <c r="E52" s="32">
        <v>15879247</v>
      </c>
      <c r="F52" s="23">
        <f t="shared" si="10"/>
        <v>13232705.833333334</v>
      </c>
      <c r="G52" s="64"/>
      <c r="H52" s="67"/>
      <c r="I52" s="70"/>
      <c r="J52" s="73"/>
      <c r="K52" s="73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sheetProtection algorithmName="SHA-512" hashValue="it8tx6ewiF8qZ7r5p9s0+BTWMAJg/rFtHfkWmFxFHDP/J/bALJeREF0aW9TK5cimTHtSV5AEiiyXewg38jHw1Q==" saltValue="CDogW7w2NHb5GNVKASg60Q==" spinCount="100000" sheet="1" objects="1" scenarios="1"/>
  <mergeCells count="36">
    <mergeCell ref="J5:J13"/>
    <mergeCell ref="K5:K13"/>
    <mergeCell ref="C8:C10"/>
    <mergeCell ref="D8:D10"/>
    <mergeCell ref="E8:E10"/>
    <mergeCell ref="F8:F10"/>
    <mergeCell ref="A19:A34"/>
    <mergeCell ref="C5:C7"/>
    <mergeCell ref="D5:D7"/>
    <mergeCell ref="E5:E7"/>
    <mergeCell ref="F5:F7"/>
    <mergeCell ref="C11:C13"/>
    <mergeCell ref="D11:D13"/>
    <mergeCell ref="E11:E13"/>
    <mergeCell ref="F11:F13"/>
    <mergeCell ref="A4:A16"/>
    <mergeCell ref="G20:G34"/>
    <mergeCell ref="J20:J34"/>
    <mergeCell ref="K20:K34"/>
    <mergeCell ref="C23:C25"/>
    <mergeCell ref="C26:C28"/>
    <mergeCell ref="C29:C31"/>
    <mergeCell ref="C32:C34"/>
    <mergeCell ref="C20:C22"/>
    <mergeCell ref="F20:F34"/>
    <mergeCell ref="J38:J52"/>
    <mergeCell ref="K38:K52"/>
    <mergeCell ref="C41:C43"/>
    <mergeCell ref="C44:C46"/>
    <mergeCell ref="C47:C49"/>
    <mergeCell ref="C50:C52"/>
    <mergeCell ref="A37:A52"/>
    <mergeCell ref="C38:C40"/>
    <mergeCell ref="G38:G52"/>
    <mergeCell ref="H38:H52"/>
    <mergeCell ref="I38:I52"/>
  </mergeCells>
  <pageMargins left="0.7" right="0.7" top="0.78740157499999996" bottom="0.78740157499999996" header="0.3" footer="0.3"/>
  <pageSetup paperSize="9"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tabSelected="1" zoomScale="80" zoomScaleNormal="80" workbookViewId="0">
      <selection activeCell="Q20" sqref="Q20"/>
    </sheetView>
  </sheetViews>
  <sheetFormatPr baseColWidth="10" defaultColWidth="11.5703125" defaultRowHeight="15" x14ac:dyDescent="0.25"/>
  <cols>
    <col min="1" max="3" width="11.5703125" style="1"/>
    <col min="4" max="4" width="15.42578125" style="1" customWidth="1"/>
    <col min="5" max="5" width="18.140625" style="1" customWidth="1"/>
    <col min="6" max="6" width="15.42578125" style="1" customWidth="1"/>
    <col min="7" max="7" width="11.5703125" style="1"/>
    <col min="8" max="8" width="16" style="1" customWidth="1"/>
    <col min="9" max="16384" width="11.5703125" style="1"/>
  </cols>
  <sheetData>
    <row r="1" spans="1:11" x14ac:dyDescent="0.25">
      <c r="A1" s="2"/>
      <c r="B1" s="2"/>
      <c r="C1" s="2" t="s">
        <v>7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 t="s">
        <v>21</v>
      </c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.75" thickBot="1" x14ac:dyDescent="0.3">
      <c r="A4" s="87" t="s">
        <v>23</v>
      </c>
      <c r="C4" s="43" t="s">
        <v>25</v>
      </c>
      <c r="D4" s="44" t="s">
        <v>18</v>
      </c>
      <c r="E4" s="44" t="s">
        <v>26</v>
      </c>
      <c r="F4" s="44" t="s">
        <v>19</v>
      </c>
      <c r="G4" s="44" t="s">
        <v>6</v>
      </c>
      <c r="H4" s="45" t="s">
        <v>27</v>
      </c>
      <c r="I4" s="45" t="s">
        <v>8</v>
      </c>
      <c r="J4" s="44" t="s">
        <v>2</v>
      </c>
      <c r="K4" s="44" t="s">
        <v>3</v>
      </c>
    </row>
    <row r="5" spans="1:11" x14ac:dyDescent="0.25">
      <c r="A5" s="87"/>
      <c r="C5" s="91"/>
      <c r="D5" s="94"/>
      <c r="E5" s="94"/>
      <c r="F5" s="84">
        <f>D5+E5</f>
        <v>0</v>
      </c>
      <c r="G5" s="40"/>
      <c r="H5" s="46" t="e">
        <f>(G5-$I$16)/$K$16</f>
        <v>#DIV/0!</v>
      </c>
      <c r="I5" s="18" t="e">
        <f>H5*100/$F$5</f>
        <v>#DIV/0!</v>
      </c>
      <c r="J5" s="88" t="s">
        <v>20</v>
      </c>
      <c r="K5" s="88" t="s">
        <v>0</v>
      </c>
    </row>
    <row r="6" spans="1:11" x14ac:dyDescent="0.25">
      <c r="A6" s="87"/>
      <c r="C6" s="92"/>
      <c r="D6" s="95"/>
      <c r="E6" s="95"/>
      <c r="F6" s="85"/>
      <c r="G6" s="41"/>
      <c r="H6" s="47" t="e">
        <f t="shared" ref="H6:H12" si="0">(G6-$I$16)/$K$16</f>
        <v>#DIV/0!</v>
      </c>
      <c r="I6" s="19" t="e">
        <f t="shared" ref="I6:I7" si="1">H6*100/$F$5</f>
        <v>#DIV/0!</v>
      </c>
      <c r="J6" s="89"/>
      <c r="K6" s="89"/>
    </row>
    <row r="7" spans="1:11" ht="15.75" thickBot="1" x14ac:dyDescent="0.3">
      <c r="A7" s="87"/>
      <c r="C7" s="93"/>
      <c r="D7" s="96"/>
      <c r="E7" s="96"/>
      <c r="F7" s="86"/>
      <c r="G7" s="42"/>
      <c r="H7" s="48" t="e">
        <f t="shared" si="0"/>
        <v>#DIV/0!</v>
      </c>
      <c r="I7" s="20" t="e">
        <f t="shared" si="1"/>
        <v>#DIV/0!</v>
      </c>
      <c r="J7" s="89"/>
      <c r="K7" s="89"/>
    </row>
    <row r="8" spans="1:11" x14ac:dyDescent="0.25">
      <c r="A8" s="87"/>
      <c r="C8" s="91"/>
      <c r="D8" s="94"/>
      <c r="E8" s="94"/>
      <c r="F8" s="84">
        <f>D8+E8</f>
        <v>0</v>
      </c>
      <c r="G8" s="40"/>
      <c r="H8" s="46" t="e">
        <f t="shared" si="0"/>
        <v>#DIV/0!</v>
      </c>
      <c r="I8" s="18" t="e">
        <f>H8*100/$F$8</f>
        <v>#DIV/0!</v>
      </c>
      <c r="J8" s="89"/>
      <c r="K8" s="89"/>
    </row>
    <row r="9" spans="1:11" x14ac:dyDescent="0.25">
      <c r="A9" s="87"/>
      <c r="C9" s="92"/>
      <c r="D9" s="95"/>
      <c r="E9" s="95"/>
      <c r="F9" s="85"/>
      <c r="G9" s="41"/>
      <c r="H9" s="47" t="e">
        <f t="shared" si="0"/>
        <v>#DIV/0!</v>
      </c>
      <c r="I9" s="19" t="e">
        <f t="shared" ref="I9:I10" si="2">H9*100/$F$8</f>
        <v>#DIV/0!</v>
      </c>
      <c r="J9" s="89"/>
      <c r="K9" s="89"/>
    </row>
    <row r="10" spans="1:11" ht="15.75" thickBot="1" x14ac:dyDescent="0.3">
      <c r="A10" s="87"/>
      <c r="C10" s="93"/>
      <c r="D10" s="96"/>
      <c r="E10" s="96"/>
      <c r="F10" s="86"/>
      <c r="G10" s="42"/>
      <c r="H10" s="48" t="e">
        <f t="shared" si="0"/>
        <v>#DIV/0!</v>
      </c>
      <c r="I10" s="20" t="e">
        <f t="shared" si="2"/>
        <v>#DIV/0!</v>
      </c>
      <c r="J10" s="89"/>
      <c r="K10" s="89"/>
    </row>
    <row r="11" spans="1:11" x14ac:dyDescent="0.25">
      <c r="A11" s="87"/>
      <c r="C11" s="91"/>
      <c r="D11" s="94"/>
      <c r="E11" s="94"/>
      <c r="F11" s="84">
        <f>D11+E11</f>
        <v>0</v>
      </c>
      <c r="G11" s="40"/>
      <c r="H11" s="46" t="e">
        <f t="shared" si="0"/>
        <v>#DIV/0!</v>
      </c>
      <c r="I11" s="18" t="e">
        <f>H11*100/$F$11</f>
        <v>#DIV/0!</v>
      </c>
      <c r="J11" s="89"/>
      <c r="K11" s="89"/>
    </row>
    <row r="12" spans="1:11" x14ac:dyDescent="0.25">
      <c r="A12" s="87"/>
      <c r="C12" s="92"/>
      <c r="D12" s="95"/>
      <c r="E12" s="95"/>
      <c r="F12" s="85"/>
      <c r="G12" s="41"/>
      <c r="H12" s="47" t="e">
        <f t="shared" si="0"/>
        <v>#DIV/0!</v>
      </c>
      <c r="I12" s="19" t="e">
        <f t="shared" ref="I12" si="3">H12*100/$F$11</f>
        <v>#DIV/0!</v>
      </c>
      <c r="J12" s="89"/>
      <c r="K12" s="89"/>
    </row>
    <row r="13" spans="1:11" ht="15.75" thickBot="1" x14ac:dyDescent="0.3">
      <c r="A13" s="87"/>
      <c r="C13" s="93"/>
      <c r="D13" s="96"/>
      <c r="E13" s="96"/>
      <c r="F13" s="86"/>
      <c r="G13" s="42"/>
      <c r="H13" s="48" t="e">
        <f>(G13-$I$16)/$K$16</f>
        <v>#DIV/0!</v>
      </c>
      <c r="I13" s="20" t="e">
        <f>H13*100/$F$11</f>
        <v>#DIV/0!</v>
      </c>
      <c r="J13" s="90"/>
      <c r="K13" s="90"/>
    </row>
    <row r="14" spans="1:11" x14ac:dyDescent="0.25">
      <c r="A14" s="87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87"/>
      <c r="B15" s="2"/>
      <c r="C15" s="2" t="s">
        <v>28</v>
      </c>
      <c r="D15" s="2"/>
      <c r="E15" s="2"/>
      <c r="F15" s="2"/>
      <c r="G15" s="49"/>
      <c r="H15" s="2"/>
      <c r="I15" s="2"/>
      <c r="J15" s="2"/>
      <c r="K15" s="2"/>
    </row>
    <row r="16" spans="1:11" x14ac:dyDescent="0.25">
      <c r="A16" s="87"/>
      <c r="B16" s="2"/>
      <c r="C16" s="2" t="s">
        <v>29</v>
      </c>
      <c r="D16" s="2"/>
      <c r="E16" s="2"/>
      <c r="F16" s="2"/>
      <c r="G16" s="49"/>
      <c r="H16" s="2"/>
      <c r="I16" s="38"/>
      <c r="J16" s="2" t="s">
        <v>30</v>
      </c>
      <c r="K16" s="39"/>
    </row>
    <row r="17" spans="1:16" s="2" customFormat="1" x14ac:dyDescent="0.25"/>
    <row r="18" spans="1:16" s="2" customFormat="1" ht="15.75" thickBot="1" x14ac:dyDescent="0.3">
      <c r="J18" s="49"/>
    </row>
    <row r="19" spans="1:16" ht="45.75" thickBot="1" x14ac:dyDescent="0.3">
      <c r="A19" s="80" t="s">
        <v>22</v>
      </c>
      <c r="B19" s="2"/>
      <c r="C19" s="24" t="s">
        <v>1</v>
      </c>
      <c r="D19" s="24" t="s">
        <v>9</v>
      </c>
      <c r="E19" s="24" t="s">
        <v>17</v>
      </c>
      <c r="F19" s="24" t="s">
        <v>4</v>
      </c>
      <c r="G19" s="24" t="s">
        <v>5</v>
      </c>
      <c r="H19" s="24" t="s">
        <v>16</v>
      </c>
      <c r="I19" s="24" t="s">
        <v>8</v>
      </c>
      <c r="J19" s="24" t="s">
        <v>2</v>
      </c>
      <c r="K19" s="24" t="s">
        <v>3</v>
      </c>
    </row>
    <row r="20" spans="1:16" x14ac:dyDescent="0.25">
      <c r="A20" s="80"/>
      <c r="C20" s="91"/>
      <c r="D20" s="25"/>
      <c r="E20" s="25"/>
      <c r="F20" s="77" t="e">
        <f>INTERCEPT(E20:E34,D20:D34)</f>
        <v>#DIV/0!</v>
      </c>
      <c r="G20" s="74" t="e">
        <f>SLOPE(E20:E34,D20:D34)</f>
        <v>#DIV/0!</v>
      </c>
      <c r="H20" s="21" t="e">
        <f>(E20-$F$20)/$G$20</f>
        <v>#DIV/0!</v>
      </c>
      <c r="I20" s="50" t="e">
        <f>H20*100/D20</f>
        <v>#DIV/0!</v>
      </c>
      <c r="J20" s="88" t="s">
        <v>10</v>
      </c>
      <c r="K20" s="88" t="s">
        <v>0</v>
      </c>
      <c r="O20" s="34"/>
    </row>
    <row r="21" spans="1:16" x14ac:dyDescent="0.25">
      <c r="A21" s="80"/>
      <c r="C21" s="92"/>
      <c r="D21" s="26"/>
      <c r="E21" s="12"/>
      <c r="F21" s="78"/>
      <c r="G21" s="75"/>
      <c r="H21" s="22" t="e">
        <f t="shared" ref="H21:H34" si="4">(E21-$F$20)/$G$20</f>
        <v>#DIV/0!</v>
      </c>
      <c r="I21" s="51" t="e">
        <f t="shared" ref="I21:I34" si="5">H21*100/D21</f>
        <v>#DIV/0!</v>
      </c>
      <c r="J21" s="89"/>
      <c r="K21" s="89"/>
      <c r="O21" s="34"/>
    </row>
    <row r="22" spans="1:16" ht="15.75" thickBot="1" x14ac:dyDescent="0.3">
      <c r="A22" s="80"/>
      <c r="C22" s="93"/>
      <c r="D22" s="27"/>
      <c r="E22" s="14"/>
      <c r="F22" s="78"/>
      <c r="G22" s="75"/>
      <c r="H22" s="23" t="e">
        <f t="shared" si="4"/>
        <v>#DIV/0!</v>
      </c>
      <c r="I22" s="52" t="e">
        <f t="shared" si="5"/>
        <v>#DIV/0!</v>
      </c>
      <c r="J22" s="89"/>
      <c r="K22" s="89"/>
      <c r="O22" s="34"/>
    </row>
    <row r="23" spans="1:16" x14ac:dyDescent="0.25">
      <c r="A23" s="80"/>
      <c r="C23" s="91"/>
      <c r="D23" s="9"/>
      <c r="E23" s="10"/>
      <c r="F23" s="78"/>
      <c r="G23" s="75"/>
      <c r="H23" s="21" t="e">
        <f t="shared" si="4"/>
        <v>#DIV/0!</v>
      </c>
      <c r="I23" s="50" t="e">
        <f t="shared" si="5"/>
        <v>#DIV/0!</v>
      </c>
      <c r="J23" s="89"/>
      <c r="K23" s="89"/>
      <c r="O23" s="34"/>
    </row>
    <row r="24" spans="1:16" x14ac:dyDescent="0.25">
      <c r="A24" s="80"/>
      <c r="C24" s="92"/>
      <c r="D24" s="11"/>
      <c r="E24" s="12"/>
      <c r="F24" s="78"/>
      <c r="G24" s="75"/>
      <c r="H24" s="22" t="e">
        <f t="shared" si="4"/>
        <v>#DIV/0!</v>
      </c>
      <c r="I24" s="51" t="e">
        <f t="shared" si="5"/>
        <v>#DIV/0!</v>
      </c>
      <c r="J24" s="89"/>
      <c r="K24" s="89"/>
      <c r="O24" s="34"/>
    </row>
    <row r="25" spans="1:16" ht="15.75" thickBot="1" x14ac:dyDescent="0.3">
      <c r="A25" s="80"/>
      <c r="C25" s="93"/>
      <c r="D25" s="13"/>
      <c r="E25" s="14"/>
      <c r="F25" s="78"/>
      <c r="G25" s="75"/>
      <c r="H25" s="23" t="e">
        <f t="shared" si="4"/>
        <v>#DIV/0!</v>
      </c>
      <c r="I25" s="52" t="e">
        <f t="shared" si="5"/>
        <v>#DIV/0!</v>
      </c>
      <c r="J25" s="89"/>
      <c r="K25" s="89"/>
      <c r="O25" s="34"/>
    </row>
    <row r="26" spans="1:16" x14ac:dyDescent="0.25">
      <c r="A26" s="80"/>
      <c r="C26" s="91"/>
      <c r="D26" s="9"/>
      <c r="E26" s="10"/>
      <c r="F26" s="78"/>
      <c r="G26" s="75"/>
      <c r="H26" s="21" t="e">
        <f t="shared" si="4"/>
        <v>#DIV/0!</v>
      </c>
      <c r="I26" s="50" t="e">
        <f t="shared" si="5"/>
        <v>#DIV/0!</v>
      </c>
      <c r="J26" s="89"/>
      <c r="K26" s="89"/>
      <c r="O26" s="34"/>
    </row>
    <row r="27" spans="1:16" x14ac:dyDescent="0.25">
      <c r="A27" s="80"/>
      <c r="C27" s="92"/>
      <c r="D27" s="11"/>
      <c r="E27" s="12"/>
      <c r="F27" s="78"/>
      <c r="G27" s="75"/>
      <c r="H27" s="22" t="e">
        <f t="shared" si="4"/>
        <v>#DIV/0!</v>
      </c>
      <c r="I27" s="51" t="e">
        <f t="shared" si="5"/>
        <v>#DIV/0!</v>
      </c>
      <c r="J27" s="89"/>
      <c r="K27" s="89"/>
      <c r="O27" s="34"/>
    </row>
    <row r="28" spans="1:16" ht="15.75" thickBot="1" x14ac:dyDescent="0.3">
      <c r="A28" s="80"/>
      <c r="C28" s="93"/>
      <c r="D28" s="13"/>
      <c r="E28" s="14"/>
      <c r="F28" s="78"/>
      <c r="G28" s="75"/>
      <c r="H28" s="23" t="e">
        <f t="shared" si="4"/>
        <v>#DIV/0!</v>
      </c>
      <c r="I28" s="52" t="e">
        <f t="shared" si="5"/>
        <v>#DIV/0!</v>
      </c>
      <c r="J28" s="89"/>
      <c r="K28" s="89"/>
      <c r="O28" s="34"/>
    </row>
    <row r="29" spans="1:16" x14ac:dyDescent="0.25">
      <c r="A29" s="80"/>
      <c r="C29" s="91"/>
      <c r="D29" s="9"/>
      <c r="E29" s="10"/>
      <c r="F29" s="78"/>
      <c r="G29" s="75"/>
      <c r="H29" s="21" t="e">
        <f t="shared" si="4"/>
        <v>#DIV/0!</v>
      </c>
      <c r="I29" s="50" t="e">
        <f t="shared" si="5"/>
        <v>#DIV/0!</v>
      </c>
      <c r="J29" s="89"/>
      <c r="K29" s="89"/>
    </row>
    <row r="30" spans="1:16" x14ac:dyDescent="0.25">
      <c r="A30" s="80"/>
      <c r="C30" s="92"/>
      <c r="D30" s="11"/>
      <c r="E30" s="12"/>
      <c r="F30" s="78"/>
      <c r="G30" s="75"/>
      <c r="H30" s="22" t="e">
        <f t="shared" si="4"/>
        <v>#DIV/0!</v>
      </c>
      <c r="I30" s="51" t="e">
        <f t="shared" si="5"/>
        <v>#DIV/0!</v>
      </c>
      <c r="J30" s="89"/>
      <c r="K30" s="89"/>
      <c r="P30" s="34"/>
    </row>
    <row r="31" spans="1:16" ht="15.75" thickBot="1" x14ac:dyDescent="0.3">
      <c r="A31" s="80"/>
      <c r="C31" s="93"/>
      <c r="D31" s="13"/>
      <c r="E31" s="14"/>
      <c r="F31" s="78"/>
      <c r="G31" s="75"/>
      <c r="H31" s="23" t="e">
        <f t="shared" si="4"/>
        <v>#DIV/0!</v>
      </c>
      <c r="I31" s="52" t="e">
        <f t="shared" si="5"/>
        <v>#DIV/0!</v>
      </c>
      <c r="J31" s="89"/>
      <c r="K31" s="89"/>
      <c r="P31" s="34"/>
    </row>
    <row r="32" spans="1:16" x14ac:dyDescent="0.25">
      <c r="A32" s="80"/>
      <c r="C32" s="91"/>
      <c r="D32" s="9"/>
      <c r="E32" s="10"/>
      <c r="F32" s="78"/>
      <c r="G32" s="75"/>
      <c r="H32" s="21" t="e">
        <f t="shared" si="4"/>
        <v>#DIV/0!</v>
      </c>
      <c r="I32" s="50" t="e">
        <f t="shared" si="5"/>
        <v>#DIV/0!</v>
      </c>
      <c r="J32" s="89"/>
      <c r="K32" s="89"/>
    </row>
    <row r="33" spans="1:11" x14ac:dyDescent="0.25">
      <c r="A33" s="80"/>
      <c r="C33" s="92"/>
      <c r="D33" s="11"/>
      <c r="E33" s="12"/>
      <c r="F33" s="78"/>
      <c r="G33" s="75"/>
      <c r="H33" s="22" t="e">
        <f t="shared" si="4"/>
        <v>#DIV/0!</v>
      </c>
      <c r="I33" s="51" t="e">
        <f t="shared" si="5"/>
        <v>#DIV/0!</v>
      </c>
      <c r="J33" s="89"/>
      <c r="K33" s="89"/>
    </row>
    <row r="34" spans="1:11" ht="15.75" thickBot="1" x14ac:dyDescent="0.3">
      <c r="A34" s="80"/>
      <c r="C34" s="93"/>
      <c r="D34" s="13"/>
      <c r="E34" s="14"/>
      <c r="F34" s="79"/>
      <c r="G34" s="76"/>
      <c r="H34" s="23" t="e">
        <f t="shared" si="4"/>
        <v>#DIV/0!</v>
      </c>
      <c r="I34" s="52" t="e">
        <f t="shared" si="5"/>
        <v>#DIV/0!</v>
      </c>
      <c r="J34" s="90"/>
      <c r="K34" s="90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30.75" thickBot="1" x14ac:dyDescent="0.3">
      <c r="A37" s="58" t="s">
        <v>24</v>
      </c>
      <c r="B37" s="2"/>
      <c r="C37" s="24" t="s">
        <v>1</v>
      </c>
      <c r="D37" s="24" t="s">
        <v>9</v>
      </c>
      <c r="E37" s="24" t="s">
        <v>17</v>
      </c>
      <c r="F37" s="24" t="s">
        <v>15</v>
      </c>
      <c r="G37" s="24" t="s">
        <v>11</v>
      </c>
      <c r="H37" s="24" t="s">
        <v>12</v>
      </c>
      <c r="I37" s="24" t="s">
        <v>13</v>
      </c>
      <c r="J37" s="24" t="s">
        <v>2</v>
      </c>
      <c r="K37" s="24" t="s">
        <v>3</v>
      </c>
    </row>
    <row r="38" spans="1:11" x14ac:dyDescent="0.25">
      <c r="A38" s="58"/>
      <c r="C38" s="91"/>
      <c r="D38" s="25"/>
      <c r="E38" s="9"/>
      <c r="F38" s="21" t="e">
        <f>100*E38/$C$38</f>
        <v>#DIV/0!</v>
      </c>
      <c r="G38" s="62" t="e">
        <f>AVERAGE(F38:F52)</f>
        <v>#DIV/0!</v>
      </c>
      <c r="H38" s="65" t="e">
        <f>STDEV(F38:F52)</f>
        <v>#DIV/0!</v>
      </c>
      <c r="I38" s="68" t="e">
        <f>H38*100/G38</f>
        <v>#DIV/0!</v>
      </c>
      <c r="J38" s="88" t="s">
        <v>14</v>
      </c>
      <c r="K38" s="88" t="s">
        <v>0</v>
      </c>
    </row>
    <row r="39" spans="1:11" x14ac:dyDescent="0.25">
      <c r="A39" s="58"/>
      <c r="C39" s="92"/>
      <c r="D39" s="26"/>
      <c r="E39" s="35"/>
      <c r="F39" s="22" t="e">
        <f t="shared" ref="F39:F40" si="6">100*E39/$C$38</f>
        <v>#DIV/0!</v>
      </c>
      <c r="G39" s="63"/>
      <c r="H39" s="66"/>
      <c r="I39" s="69"/>
      <c r="J39" s="89"/>
      <c r="K39" s="89"/>
    </row>
    <row r="40" spans="1:11" ht="15.75" thickBot="1" x14ac:dyDescent="0.3">
      <c r="A40" s="58"/>
      <c r="C40" s="93"/>
      <c r="D40" s="27"/>
      <c r="E40" s="36"/>
      <c r="F40" s="23" t="e">
        <f t="shared" si="6"/>
        <v>#DIV/0!</v>
      </c>
      <c r="G40" s="63"/>
      <c r="H40" s="66"/>
      <c r="I40" s="69"/>
      <c r="J40" s="89"/>
      <c r="K40" s="89"/>
    </row>
    <row r="41" spans="1:11" x14ac:dyDescent="0.25">
      <c r="A41" s="58"/>
      <c r="C41" s="91"/>
      <c r="D41" s="9"/>
      <c r="E41" s="37"/>
      <c r="F41" s="21" t="e">
        <f>100*E41/$C$41</f>
        <v>#DIV/0!</v>
      </c>
      <c r="G41" s="63"/>
      <c r="H41" s="66"/>
      <c r="I41" s="69"/>
      <c r="J41" s="89"/>
      <c r="K41" s="89"/>
    </row>
    <row r="42" spans="1:11" x14ac:dyDescent="0.25">
      <c r="A42" s="58"/>
      <c r="C42" s="92"/>
      <c r="D42" s="11"/>
      <c r="E42" s="35"/>
      <c r="F42" s="22" t="e">
        <f t="shared" ref="F42:F43" si="7">100*E42/$C$41</f>
        <v>#DIV/0!</v>
      </c>
      <c r="G42" s="63"/>
      <c r="H42" s="66"/>
      <c r="I42" s="69"/>
      <c r="J42" s="89"/>
      <c r="K42" s="89"/>
    </row>
    <row r="43" spans="1:11" ht="15.75" thickBot="1" x14ac:dyDescent="0.3">
      <c r="A43" s="58"/>
      <c r="C43" s="93"/>
      <c r="D43" s="13"/>
      <c r="E43" s="36"/>
      <c r="F43" s="23" t="e">
        <f t="shared" si="7"/>
        <v>#DIV/0!</v>
      </c>
      <c r="G43" s="63"/>
      <c r="H43" s="66"/>
      <c r="I43" s="69"/>
      <c r="J43" s="89"/>
      <c r="K43" s="89"/>
    </row>
    <row r="44" spans="1:11" x14ac:dyDescent="0.25">
      <c r="A44" s="58"/>
      <c r="C44" s="91"/>
      <c r="D44" s="9"/>
      <c r="E44" s="37"/>
      <c r="F44" s="28">
        <f>E44</f>
        <v>0</v>
      </c>
      <c r="G44" s="63"/>
      <c r="H44" s="66"/>
      <c r="I44" s="69"/>
      <c r="J44" s="89"/>
      <c r="K44" s="89"/>
    </row>
    <row r="45" spans="1:11" x14ac:dyDescent="0.25">
      <c r="A45" s="58"/>
      <c r="C45" s="92"/>
      <c r="D45" s="11"/>
      <c r="E45" s="35"/>
      <c r="F45" s="29">
        <f t="shared" ref="F45:F46" si="8">E45</f>
        <v>0</v>
      </c>
      <c r="G45" s="63"/>
      <c r="H45" s="66"/>
      <c r="I45" s="69"/>
      <c r="J45" s="89"/>
      <c r="K45" s="89"/>
    </row>
    <row r="46" spans="1:11" ht="15.75" thickBot="1" x14ac:dyDescent="0.3">
      <c r="A46" s="58"/>
      <c r="C46" s="93"/>
      <c r="D46" s="13"/>
      <c r="E46" s="36"/>
      <c r="F46" s="30">
        <f t="shared" si="8"/>
        <v>0</v>
      </c>
      <c r="G46" s="63"/>
      <c r="H46" s="66"/>
      <c r="I46" s="69"/>
      <c r="J46" s="89"/>
      <c r="K46" s="89"/>
    </row>
    <row r="47" spans="1:11" x14ac:dyDescent="0.25">
      <c r="A47" s="58"/>
      <c r="C47" s="91"/>
      <c r="D47" s="9"/>
      <c r="E47" s="37"/>
      <c r="F47" s="21" t="e">
        <f>100*E47/$C$47</f>
        <v>#DIV/0!</v>
      </c>
      <c r="G47" s="63"/>
      <c r="H47" s="66"/>
      <c r="I47" s="69"/>
      <c r="J47" s="89"/>
      <c r="K47" s="89"/>
    </row>
    <row r="48" spans="1:11" x14ac:dyDescent="0.25">
      <c r="A48" s="58"/>
      <c r="C48" s="92"/>
      <c r="D48" s="11"/>
      <c r="E48" s="35"/>
      <c r="F48" s="22" t="e">
        <f t="shared" ref="F48:F49" si="9">100*E48/$C$47</f>
        <v>#DIV/0!</v>
      </c>
      <c r="G48" s="63"/>
      <c r="H48" s="66"/>
      <c r="I48" s="69"/>
      <c r="J48" s="89"/>
      <c r="K48" s="89"/>
    </row>
    <row r="49" spans="1:11" ht="15.75" thickBot="1" x14ac:dyDescent="0.3">
      <c r="A49" s="58"/>
      <c r="C49" s="93"/>
      <c r="D49" s="13"/>
      <c r="E49" s="36"/>
      <c r="F49" s="23" t="e">
        <f t="shared" si="9"/>
        <v>#DIV/0!</v>
      </c>
      <c r="G49" s="63"/>
      <c r="H49" s="66"/>
      <c r="I49" s="69"/>
      <c r="J49" s="89"/>
      <c r="K49" s="89"/>
    </row>
    <row r="50" spans="1:11" x14ac:dyDescent="0.25">
      <c r="A50" s="58"/>
      <c r="C50" s="91"/>
      <c r="D50" s="9"/>
      <c r="E50" s="37"/>
      <c r="F50" s="21" t="e">
        <f>100*E50/$C$50</f>
        <v>#DIV/0!</v>
      </c>
      <c r="G50" s="63"/>
      <c r="H50" s="66"/>
      <c r="I50" s="69"/>
      <c r="J50" s="89"/>
      <c r="K50" s="89"/>
    </row>
    <row r="51" spans="1:11" x14ac:dyDescent="0.25">
      <c r="A51" s="58"/>
      <c r="C51" s="92"/>
      <c r="D51" s="11"/>
      <c r="E51" s="35"/>
      <c r="F51" s="22" t="e">
        <f t="shared" ref="F51:F52" si="10">100*E51/$C$50</f>
        <v>#DIV/0!</v>
      </c>
      <c r="G51" s="63"/>
      <c r="H51" s="66"/>
      <c r="I51" s="69"/>
      <c r="J51" s="89"/>
      <c r="K51" s="89"/>
    </row>
    <row r="52" spans="1:11" ht="15.75" thickBot="1" x14ac:dyDescent="0.3">
      <c r="A52" s="58"/>
      <c r="C52" s="93"/>
      <c r="D52" s="13"/>
      <c r="E52" s="36"/>
      <c r="F52" s="23" t="e">
        <f t="shared" si="10"/>
        <v>#DIV/0!</v>
      </c>
      <c r="G52" s="64"/>
      <c r="H52" s="67"/>
      <c r="I52" s="70"/>
      <c r="J52" s="90"/>
      <c r="K52" s="90"/>
    </row>
  </sheetData>
  <sheetProtection algorithmName="SHA-512" hashValue="qN3I5dIEf0BDv9wZFe70iPrIvEGaM811XoY1838+dwx99mbam97FPQ/iQiZhgrQYqehPFsYEBuWgBssgzmfsJw==" saltValue="2TPUhuYOqW74q8NGV2cLqA==" spinCount="100000" sheet="1" objects="1" scenarios="1"/>
  <mergeCells count="36">
    <mergeCell ref="A4:A16"/>
    <mergeCell ref="C5:C7"/>
    <mergeCell ref="D5:D7"/>
    <mergeCell ref="E5:E7"/>
    <mergeCell ref="F5:F7"/>
    <mergeCell ref="K5:K13"/>
    <mergeCell ref="C8:C10"/>
    <mergeCell ref="D8:D10"/>
    <mergeCell ref="E8:E10"/>
    <mergeCell ref="F8:F10"/>
    <mergeCell ref="C11:C13"/>
    <mergeCell ref="D11:D13"/>
    <mergeCell ref="E11:E13"/>
    <mergeCell ref="F11:F13"/>
    <mergeCell ref="J5:J13"/>
    <mergeCell ref="K20:K34"/>
    <mergeCell ref="C23:C25"/>
    <mergeCell ref="C26:C28"/>
    <mergeCell ref="C29:C31"/>
    <mergeCell ref="C32:C34"/>
    <mergeCell ref="A19:A34"/>
    <mergeCell ref="C20:C22"/>
    <mergeCell ref="F20:F34"/>
    <mergeCell ref="G20:G34"/>
    <mergeCell ref="J20:J34"/>
    <mergeCell ref="A37:A52"/>
    <mergeCell ref="C38:C40"/>
    <mergeCell ref="G38:G52"/>
    <mergeCell ref="H38:H52"/>
    <mergeCell ref="I38:I52"/>
    <mergeCell ref="K38:K52"/>
    <mergeCell ref="C41:C43"/>
    <mergeCell ref="C44:C46"/>
    <mergeCell ref="C47:C49"/>
    <mergeCell ref="C50:C52"/>
    <mergeCell ref="J38:J52"/>
  </mergeCells>
  <pageMargins left="0.7" right="0.7" top="0.78740157499999996" bottom="0.78740157499999996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Example</vt:lpstr>
      <vt:lpstr>Raw 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Thode</dc:creator>
  <cp:lastModifiedBy>Dr. Janet Thode</cp:lastModifiedBy>
  <dcterms:created xsi:type="dcterms:W3CDTF">2020-09-04T10:01:16Z</dcterms:created>
  <dcterms:modified xsi:type="dcterms:W3CDTF">2022-08-09T07:55:58Z</dcterms:modified>
</cp:coreProperties>
</file>